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BUDGET\"/>
    </mc:Choice>
  </mc:AlternateContent>
  <bookViews>
    <workbookView xWindow="0" yWindow="0" windowWidth="28800" windowHeight="12300"/>
  </bookViews>
  <sheets>
    <sheet name="Budget Overview" sheetId="1" r:id="rId1"/>
  </sheets>
  <calcPr calcId="162913"/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  <c r="G58" i="1"/>
  <c r="F58" i="1"/>
  <c r="E58" i="1"/>
  <c r="D58" i="1"/>
  <c r="C58" i="1"/>
  <c r="B58" i="1"/>
  <c r="M55" i="1"/>
  <c r="L55" i="1"/>
  <c r="K55" i="1"/>
  <c r="J55" i="1"/>
  <c r="I55" i="1"/>
  <c r="H55" i="1"/>
  <c r="G55" i="1"/>
  <c r="F55" i="1"/>
  <c r="E55" i="1"/>
  <c r="D55" i="1"/>
  <c r="C55" i="1"/>
  <c r="B55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M56" i="1" s="1"/>
  <c r="L28" i="1"/>
  <c r="K28" i="1"/>
  <c r="K56" i="1" s="1"/>
  <c r="J28" i="1"/>
  <c r="J56" i="1" s="1"/>
  <c r="I28" i="1"/>
  <c r="I56" i="1" s="1"/>
  <c r="H28" i="1"/>
  <c r="G28" i="1"/>
  <c r="G56" i="1" s="1"/>
  <c r="F28" i="1"/>
  <c r="F56" i="1" s="1"/>
  <c r="E28" i="1"/>
  <c r="E56" i="1" s="1"/>
  <c r="D28" i="1"/>
  <c r="C28" i="1"/>
  <c r="C56" i="1" s="1"/>
  <c r="B28" i="1"/>
  <c r="B56" i="1" s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M21" i="1" s="1"/>
  <c r="L13" i="1"/>
  <c r="L21" i="1" s="1"/>
  <c r="K13" i="1"/>
  <c r="K21" i="1" s="1"/>
  <c r="J13" i="1"/>
  <c r="J21" i="1" s="1"/>
  <c r="I13" i="1"/>
  <c r="I21" i="1" s="1"/>
  <c r="H13" i="1"/>
  <c r="H21" i="1" s="1"/>
  <c r="G13" i="1"/>
  <c r="G21" i="1" s="1"/>
  <c r="F13" i="1"/>
  <c r="F21" i="1" s="1"/>
  <c r="E13" i="1"/>
  <c r="E21" i="1" s="1"/>
  <c r="D13" i="1"/>
  <c r="D21" i="1" s="1"/>
  <c r="C13" i="1"/>
  <c r="C21" i="1" s="1"/>
  <c r="B13" i="1"/>
  <c r="B21" i="1" s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M25" i="1" s="1"/>
  <c r="L8" i="1"/>
  <c r="K8" i="1"/>
  <c r="J8" i="1"/>
  <c r="I8" i="1"/>
  <c r="H8" i="1"/>
  <c r="G8" i="1"/>
  <c r="F8" i="1"/>
  <c r="E8" i="1"/>
  <c r="D8" i="1"/>
  <c r="C8" i="1"/>
  <c r="B8" i="1"/>
  <c r="M26" i="1"/>
  <c r="M57" i="1" s="1"/>
  <c r="L7" i="1"/>
  <c r="L25" i="1" s="1"/>
  <c r="K7" i="1"/>
  <c r="J7" i="1"/>
  <c r="I7" i="1"/>
  <c r="H7" i="1"/>
  <c r="H25" i="1" s="1"/>
  <c r="G7" i="1"/>
  <c r="F7" i="1"/>
  <c r="E7" i="1"/>
  <c r="D7" i="1"/>
  <c r="D25" i="1" s="1"/>
  <c r="C7" i="1"/>
  <c r="B7" i="1"/>
  <c r="B25" i="1" s="1"/>
  <c r="F25" i="1" l="1"/>
  <c r="F26" i="1" s="1"/>
  <c r="F57" i="1" s="1"/>
  <c r="J25" i="1"/>
  <c r="J26" i="1" s="1"/>
  <c r="J57" i="1" s="1"/>
  <c r="K25" i="1"/>
  <c r="K26" i="1" s="1"/>
  <c r="K57" i="1" s="1"/>
  <c r="C25" i="1"/>
  <c r="C26" i="1" s="1"/>
  <c r="C57" i="1" s="1"/>
  <c r="G25" i="1"/>
  <c r="G26" i="1" s="1"/>
  <c r="G57" i="1" s="1"/>
  <c r="E25" i="1"/>
  <c r="E26" i="1" s="1"/>
  <c r="E57" i="1" s="1"/>
  <c r="I25" i="1"/>
  <c r="I26" i="1" s="1"/>
  <c r="I57" i="1" s="1"/>
  <c r="N8" i="1"/>
  <c r="N10" i="1"/>
  <c r="N11" i="1"/>
  <c r="N12" i="1"/>
  <c r="N14" i="1"/>
  <c r="N15" i="1"/>
  <c r="N16" i="1"/>
  <c r="N17" i="1"/>
  <c r="N18" i="1"/>
  <c r="N19" i="1"/>
  <c r="N20" i="1"/>
  <c r="N22" i="1"/>
  <c r="N23" i="1"/>
  <c r="N24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5" i="1"/>
  <c r="N58" i="1"/>
  <c r="N9" i="1"/>
  <c r="N7" i="1"/>
  <c r="D26" i="1"/>
  <c r="H26" i="1"/>
  <c r="H57" i="1" s="1"/>
  <c r="L26" i="1"/>
  <c r="D56" i="1"/>
  <c r="H56" i="1"/>
  <c r="L56" i="1"/>
  <c r="N21" i="1"/>
  <c r="N28" i="1"/>
  <c r="N56" i="1" s="1"/>
  <c r="N13" i="1"/>
  <c r="N25" i="1" l="1"/>
  <c r="L57" i="1"/>
  <c r="D57" i="1"/>
  <c r="B26" i="1"/>
  <c r="B57" i="1" l="1"/>
  <c r="N26" i="1"/>
</calcChain>
</file>

<file path=xl/sharedStrings.xml><?xml version="1.0" encoding="utf-8"?>
<sst xmlns="http://schemas.openxmlformats.org/spreadsheetml/2006/main" count="70" uniqueCount="70">
  <si>
    <t>Total</t>
  </si>
  <si>
    <t>Income</t>
  </si>
  <si>
    <t xml:space="preserve">   4100 Property Taxes</t>
  </si>
  <si>
    <t xml:space="preserve">   4200 State Aid A&amp;E</t>
  </si>
  <si>
    <t xml:space="preserve">   4201 State Aid Equalization Funds</t>
  </si>
  <si>
    <t xml:space="preserve">   4202 State Aid</t>
  </si>
  <si>
    <t xml:space="preserve">   4203 State Aid Summer Reading</t>
  </si>
  <si>
    <t xml:space="preserve">   4310 Interest</t>
  </si>
  <si>
    <t xml:space="preserve">   4400 Counter Charges</t>
  </si>
  <si>
    <t xml:space="preserve">      4410 Fines</t>
  </si>
  <si>
    <t xml:space="preserve">      4420 Copies</t>
  </si>
  <si>
    <t xml:space="preserve">      4430 Book Sale</t>
  </si>
  <si>
    <t xml:space="preserve">      4440 Fax</t>
  </si>
  <si>
    <t xml:space="preserve">      4450 New Card</t>
  </si>
  <si>
    <t xml:space="preserve">      4460 Out of District</t>
  </si>
  <si>
    <t xml:space="preserve">      4480 Miscellaneous</t>
  </si>
  <si>
    <t xml:space="preserve">   Total 4400 Counter Charges</t>
  </si>
  <si>
    <t xml:space="preserve">   4475 Refunds</t>
  </si>
  <si>
    <t xml:space="preserve">   4510 Donations</t>
  </si>
  <si>
    <t xml:space="preserve">   4512 Passport Income</t>
  </si>
  <si>
    <t>Total Income</t>
  </si>
  <si>
    <t>Gross Profit</t>
  </si>
  <si>
    <t>Expenses</t>
  </si>
  <si>
    <t xml:space="preserve">   6020 BOOKS</t>
  </si>
  <si>
    <t xml:space="preserve">   6025 EBOOKS</t>
  </si>
  <si>
    <t xml:space="preserve">   6030 OFFICE SUPPLIES</t>
  </si>
  <si>
    <t xml:space="preserve">   6040 ELECTRONIC MEDIA</t>
  </si>
  <si>
    <t xml:space="preserve">   6050 TELEPHONE</t>
  </si>
  <si>
    <t xml:space="preserve">   6062 CONTRACT SERVICES</t>
  </si>
  <si>
    <t xml:space="preserve">   6063 ACCOUNTING FEES</t>
  </si>
  <si>
    <t xml:space="preserve">   6065 COLLECTIONS</t>
  </si>
  <si>
    <t xml:space="preserve">   6070 POSTAGE</t>
  </si>
  <si>
    <t xml:space="preserve">   6075 COMPUTERS &amp; TECHNOLOGY</t>
  </si>
  <si>
    <t xml:space="preserve">   6080 LIBRARY SUPPLIES</t>
  </si>
  <si>
    <t xml:space="preserve">   6085 BUILDING IMPROVEMENTS</t>
  </si>
  <si>
    <t xml:space="preserve">   6088 CREDIT/DEBIT FEE</t>
  </si>
  <si>
    <t xml:space="preserve">   6090 TRAVEL</t>
  </si>
  <si>
    <t xml:space="preserve">   6091 CONFERENCE FEES</t>
  </si>
  <si>
    <t xml:space="preserve">   6092 MEMBERSHIPS &amp; DUES</t>
  </si>
  <si>
    <t xml:space="preserve">   6093 STAFF DEVELOPMENT</t>
  </si>
  <si>
    <t xml:space="preserve">   6095 AUTO</t>
  </si>
  <si>
    <t xml:space="preserve">   6110 PROGRAMMING</t>
  </si>
  <si>
    <t xml:space="preserve">   6180 INSURANCE</t>
  </si>
  <si>
    <t xml:space="preserve">   6240 MISCELLANEOUS</t>
  </si>
  <si>
    <t xml:space="preserve">   6410 UTILITIES</t>
  </si>
  <si>
    <t xml:space="preserve">   6420 BUILDING REPAIRS &amp; MAINTENANCE</t>
  </si>
  <si>
    <t xml:space="preserve">   6430 ADVERTISING</t>
  </si>
  <si>
    <t xml:space="preserve">   6560 PAYROLL EXPENSE</t>
  </si>
  <si>
    <t xml:space="preserve">   6565 BENEFITS</t>
  </si>
  <si>
    <t>Total Expenses</t>
  </si>
  <si>
    <t>Net Operating Income</t>
  </si>
  <si>
    <t xml:space="preserve">   Reserve Fund</t>
  </si>
  <si>
    <t>Tuesday, Nov 17, 2020 08:22:51 AM GMT-8 - Cash Basis</t>
  </si>
  <si>
    <t>Henry County Library</t>
  </si>
  <si>
    <t xml:space="preserve">2021 Proposed Budget - FY21 P&amp;L </t>
  </si>
  <si>
    <t>January - December 2021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</si>
  <si>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</si>
  <si>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</si>
  <si>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</si>
  <si>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</si>
  <si>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</si>
  <si>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</si>
  <si>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</si>
  <si>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</si>
  <si>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</si>
  <si>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</si>
  <si>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</si>
  <si>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</si>
  <si>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Medicare 1.45%</t>
  </si>
  <si>
    <t>Social Security 7.65%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</si>
</sst>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 wrapText="1"/>
    </xf>
    <xf numFmtId="165" fontId="6" fillId="2" borderId="1" xfId="1" applyNumberFormat="1" applyBorder="1" applyAlignment="1">
      <alignment horizontal="right" wrapText="1"/>
    </xf>
    <xf numFmtId="0" fontId="2" fillId="4" borderId="1" xfId="0" applyFont="1" applyFill="1" applyBorder="1" applyAlignment="1">
      <alignment horizontal="left" wrapText="1"/>
    </xf>
    <xf numFmtId="165" fontId="2" fillId="4" borderId="1" xfId="0" applyNumberFormat="1" applyFont="1" applyFill="1" applyBorder="1" applyAlignment="1">
      <alignment horizontal="right" wrapText="1"/>
    </xf>
    <xf numFmtId="0" fontId="7" fillId="3" borderId="1" xfId="2" applyBorder="1" applyAlignment="1">
      <alignment horizontal="left" wrapText="1"/>
    </xf>
    <xf numFmtId="0" fontId="6" fillId="2" borderId="1" xfId="1" applyBorder="1" applyAlignment="1">
      <alignment horizontal="left" wrapText="1"/>
    </xf>
    <xf numFmtId="165" fontId="7" fillId="3" borderId="1" xfId="2" applyNumberFormat="1" applyBorder="1" applyAlignment="1">
      <alignment horizontal="right" wrapText="1"/>
    </xf>
    <xf numFmtId="0" fontId="2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right" wrapText="1"/>
    </xf>
    <xf numFmtId="164" fontId="7" fillId="3" borderId="1" xfId="2" applyNumberFormat="1" applyBorder="1" applyAlignment="1">
      <alignment wrapText="1"/>
    </xf>
    <xf numFmtId="164" fontId="6" fillId="2" borderId="1" xfId="1" applyNumberFormat="1" applyBorder="1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P54" sqref="P54"/>
    </sheetView>
  </sheetViews>
  <sheetFormatPr defaultRowHeight="15" x14ac:dyDescent="0.25"/>
  <cols>
    <col min="1" max="1" width="24.28515625" customWidth="1"/>
    <col min="2" max="2" width="10.7109375" customWidth="1"/>
    <col min="3" max="4" width="10.140625" customWidth="1"/>
    <col min="5" max="5" width="10.42578125" customWidth="1"/>
    <col min="6" max="6" width="10.28515625" customWidth="1"/>
    <col min="7" max="7" width="10.42578125" customWidth="1"/>
    <col min="8" max="8" width="10.28515625" customWidth="1"/>
    <col min="9" max="9" width="10.140625" customWidth="1"/>
    <col min="10" max="11" width="9.85546875" customWidth="1"/>
    <col min="12" max="12" width="10.7109375" customWidth="1"/>
    <col min="13" max="13" width="10.28515625" customWidth="1"/>
    <col min="14" max="14" width="11.85546875" customWidth="1"/>
  </cols>
  <sheetData>
    <row r="1" spans="1:14" ht="18" x14ac:dyDescent="0.25">
      <c r="A1" s="24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x14ac:dyDescent="0.25">
      <c r="A2" s="24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5" t="s">
        <v>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4"/>
      <c r="B5" s="5" t="s">
        <v>56</v>
      </c>
      <c r="C5" s="6" t="s">
        <v>57</v>
      </c>
      <c r="D5" s="5" t="s">
        <v>58</v>
      </c>
      <c r="E5" s="5" t="s">
        <v>59</v>
      </c>
      <c r="F5" s="5" t="s">
        <v>60</v>
      </c>
      <c r="G5" s="5" t="s">
        <v>61</v>
      </c>
      <c r="H5" s="5" t="s">
        <v>62</v>
      </c>
      <c r="I5" s="5" t="s">
        <v>63</v>
      </c>
      <c r="J5" s="5" t="s">
        <v>64</v>
      </c>
      <c r="K5" s="5" t="s">
        <v>65</v>
      </c>
      <c r="L5" s="5" t="s">
        <v>66</v>
      </c>
      <c r="M5" s="5" t="s">
        <v>67</v>
      </c>
      <c r="N5" s="5" t="s">
        <v>0</v>
      </c>
    </row>
    <row r="6" spans="1:14" x14ac:dyDescent="0.25">
      <c r="A6" s="15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7" t="s">
        <v>2</v>
      </c>
      <c r="B7" s="8">
        <f>515000</f>
        <v>515000</v>
      </c>
      <c r="C7" s="8">
        <f>17000</f>
        <v>17000</v>
      </c>
      <c r="D7" s="8">
        <f>0</f>
        <v>0</v>
      </c>
      <c r="E7" s="8">
        <f>17500</f>
        <v>17500</v>
      </c>
      <c r="F7" s="8">
        <f>10700</f>
        <v>10700</v>
      </c>
      <c r="G7" s="8">
        <f>7200</f>
        <v>7200</v>
      </c>
      <c r="H7" s="8">
        <f>5100</f>
        <v>5100</v>
      </c>
      <c r="I7" s="8">
        <f>2600</f>
        <v>2600</v>
      </c>
      <c r="J7" s="8">
        <f>3200</f>
        <v>3200</v>
      </c>
      <c r="K7" s="8">
        <f>1500</f>
        <v>1500</v>
      </c>
      <c r="L7" s="8">
        <f>2000</f>
        <v>2000</v>
      </c>
      <c r="M7" s="8">
        <v>120000</v>
      </c>
      <c r="N7" s="8">
        <f t="shared" ref="N7:N26" si="0">(((((((((((B7)+(C7))+(D7))+(E7))+(F7))+(G7))+(H7))+(I7))+(J7))+(K7))+(L7))+(M7)</f>
        <v>701800</v>
      </c>
    </row>
    <row r="8" spans="1:14" x14ac:dyDescent="0.25">
      <c r="A8" s="7" t="s">
        <v>3</v>
      </c>
      <c r="B8" s="8">
        <f>0</f>
        <v>0</v>
      </c>
      <c r="C8" s="8">
        <f>0</f>
        <v>0</v>
      </c>
      <c r="D8" s="8">
        <f>0</f>
        <v>0</v>
      </c>
      <c r="E8" s="8">
        <f>1700</f>
        <v>1700</v>
      </c>
      <c r="F8" s="8">
        <f>0</f>
        <v>0</v>
      </c>
      <c r="G8" s="8">
        <f>0</f>
        <v>0</v>
      </c>
      <c r="H8" s="8">
        <f>0</f>
        <v>0</v>
      </c>
      <c r="I8" s="8">
        <f>0</f>
        <v>0</v>
      </c>
      <c r="J8" s="8">
        <f>0</f>
        <v>0</v>
      </c>
      <c r="K8" s="8">
        <f>1350</f>
        <v>1350</v>
      </c>
      <c r="L8" s="8">
        <f>0</f>
        <v>0</v>
      </c>
      <c r="M8" s="8">
        <f>0</f>
        <v>0</v>
      </c>
      <c r="N8" s="8">
        <f t="shared" si="0"/>
        <v>3050</v>
      </c>
    </row>
    <row r="9" spans="1:14" x14ac:dyDescent="0.25">
      <c r="A9" s="9" t="s">
        <v>4</v>
      </c>
      <c r="B9" s="8">
        <f>0</f>
        <v>0</v>
      </c>
      <c r="C9" s="8">
        <f>0</f>
        <v>0</v>
      </c>
      <c r="D9" s="8">
        <f>0</f>
        <v>0</v>
      </c>
      <c r="E9" s="8">
        <f>7600</f>
        <v>7600</v>
      </c>
      <c r="F9" s="8">
        <f>0</f>
        <v>0</v>
      </c>
      <c r="G9" s="8">
        <f>0</f>
        <v>0</v>
      </c>
      <c r="H9" s="8">
        <f>0</f>
        <v>0</v>
      </c>
      <c r="I9" s="8">
        <f>0</f>
        <v>0</v>
      </c>
      <c r="J9" s="8">
        <f>0</f>
        <v>0</v>
      </c>
      <c r="K9" s="8">
        <f>7400</f>
        <v>7400</v>
      </c>
      <c r="L9" s="8">
        <f>0</f>
        <v>0</v>
      </c>
      <c r="M9" s="8">
        <f>0</f>
        <v>0</v>
      </c>
      <c r="N9" s="8">
        <f t="shared" si="0"/>
        <v>15000</v>
      </c>
    </row>
    <row r="10" spans="1:14" x14ac:dyDescent="0.25">
      <c r="A10" s="7" t="s">
        <v>5</v>
      </c>
      <c r="B10" s="8">
        <f>0</f>
        <v>0</v>
      </c>
      <c r="C10" s="8">
        <f>0</f>
        <v>0</v>
      </c>
      <c r="D10" s="8">
        <f>0</f>
        <v>0</v>
      </c>
      <c r="E10" s="8">
        <f>5500</f>
        <v>5500</v>
      </c>
      <c r="F10" s="8">
        <f>0</f>
        <v>0</v>
      </c>
      <c r="G10" s="8">
        <f>5000</f>
        <v>5000</v>
      </c>
      <c r="H10" s="8">
        <f>0</f>
        <v>0</v>
      </c>
      <c r="I10" s="8">
        <f>0</f>
        <v>0</v>
      </c>
      <c r="J10" s="8">
        <f>0</f>
        <v>0</v>
      </c>
      <c r="K10" s="8">
        <f>5500</f>
        <v>5500</v>
      </c>
      <c r="L10" s="8">
        <f>0</f>
        <v>0</v>
      </c>
      <c r="M10" s="8">
        <f>0</f>
        <v>0</v>
      </c>
      <c r="N10" s="8">
        <f t="shared" si="0"/>
        <v>16000</v>
      </c>
    </row>
    <row r="11" spans="1:14" x14ac:dyDescent="0.25">
      <c r="A11" s="9" t="s">
        <v>6</v>
      </c>
      <c r="B11" s="8">
        <f>0</f>
        <v>0</v>
      </c>
      <c r="C11" s="8">
        <f>0</f>
        <v>0</v>
      </c>
      <c r="D11" s="8">
        <f>0</f>
        <v>0</v>
      </c>
      <c r="E11" s="8">
        <f>0</f>
        <v>0</v>
      </c>
      <c r="F11" s="8">
        <f>0</f>
        <v>0</v>
      </c>
      <c r="G11" s="8">
        <f>0</f>
        <v>0</v>
      </c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4000</f>
        <v>4000</v>
      </c>
      <c r="M11" s="8">
        <f>0</f>
        <v>0</v>
      </c>
      <c r="N11" s="8">
        <f t="shared" si="0"/>
        <v>4000</v>
      </c>
    </row>
    <row r="12" spans="1:14" x14ac:dyDescent="0.25">
      <c r="A12" s="7" t="s">
        <v>7</v>
      </c>
      <c r="B12" s="8">
        <f>370</f>
        <v>370</v>
      </c>
      <c r="C12" s="8">
        <f>400</f>
        <v>400</v>
      </c>
      <c r="D12" s="8">
        <f>500</f>
        <v>500</v>
      </c>
      <c r="E12" s="8">
        <f>300</f>
        <v>300</v>
      </c>
      <c r="F12" s="8">
        <f>200</f>
        <v>200</v>
      </c>
      <c r="G12" s="8">
        <f>300</f>
        <v>300</v>
      </c>
      <c r="H12" s="8">
        <f>150</f>
        <v>150</v>
      </c>
      <c r="I12" s="8">
        <f>100</f>
        <v>100</v>
      </c>
      <c r="J12" s="8">
        <f>100</f>
        <v>100</v>
      </c>
      <c r="K12" s="8">
        <f>100</f>
        <v>100</v>
      </c>
      <c r="L12" s="8">
        <f>100</f>
        <v>100</v>
      </c>
      <c r="M12" s="8">
        <f>100</f>
        <v>100</v>
      </c>
      <c r="N12" s="8">
        <f t="shared" si="0"/>
        <v>2720</v>
      </c>
    </row>
    <row r="13" spans="1:14" x14ac:dyDescent="0.25">
      <c r="A13" s="7" t="s">
        <v>8</v>
      </c>
      <c r="B13" s="8">
        <f>0</f>
        <v>0</v>
      </c>
      <c r="C13" s="8">
        <f>430</f>
        <v>430</v>
      </c>
      <c r="D13" s="8">
        <f>300</f>
        <v>300</v>
      </c>
      <c r="E13" s="8">
        <f>0</f>
        <v>0</v>
      </c>
      <c r="F13" s="8">
        <f>250</f>
        <v>250</v>
      </c>
      <c r="G13" s="8">
        <f>250</f>
        <v>250</v>
      </c>
      <c r="H13" s="8">
        <f>1000</f>
        <v>1000</v>
      </c>
      <c r="I13" s="8">
        <f>1300</f>
        <v>1300</v>
      </c>
      <c r="J13" s="8">
        <f>1800</f>
        <v>1800</v>
      </c>
      <c r="K13" s="8">
        <f>1000</f>
        <v>1000</v>
      </c>
      <c r="L13" s="8">
        <f>150</f>
        <v>150</v>
      </c>
      <c r="M13" s="8">
        <f>150</f>
        <v>150</v>
      </c>
      <c r="N13" s="8">
        <f t="shared" si="0"/>
        <v>6630</v>
      </c>
    </row>
    <row r="14" spans="1:14" x14ac:dyDescent="0.25">
      <c r="A14" s="7" t="s">
        <v>9</v>
      </c>
      <c r="B14" s="8">
        <f>50</f>
        <v>50</v>
      </c>
      <c r="C14" s="8">
        <f>50</f>
        <v>50</v>
      </c>
      <c r="D14" s="8">
        <f>50</f>
        <v>50</v>
      </c>
      <c r="E14" s="8">
        <f>50</f>
        <v>50</v>
      </c>
      <c r="F14" s="8">
        <f>50</f>
        <v>50</v>
      </c>
      <c r="G14" s="8">
        <f>50</f>
        <v>50</v>
      </c>
      <c r="H14" s="8">
        <f>50</f>
        <v>50</v>
      </c>
      <c r="I14" s="8">
        <f>50</f>
        <v>50</v>
      </c>
      <c r="J14" s="8">
        <f>50</f>
        <v>50</v>
      </c>
      <c r="K14" s="8">
        <f>50</f>
        <v>50</v>
      </c>
      <c r="L14" s="8">
        <f>50</f>
        <v>50</v>
      </c>
      <c r="M14" s="8">
        <f>50</f>
        <v>50</v>
      </c>
      <c r="N14" s="8">
        <f t="shared" si="0"/>
        <v>600</v>
      </c>
    </row>
    <row r="15" spans="1:14" x14ac:dyDescent="0.25">
      <c r="A15" s="7" t="s">
        <v>10</v>
      </c>
      <c r="B15" s="8">
        <f>112</f>
        <v>112</v>
      </c>
      <c r="C15" s="8">
        <f>112</f>
        <v>112</v>
      </c>
      <c r="D15" s="8">
        <f>112</f>
        <v>112</v>
      </c>
      <c r="E15" s="8">
        <f>112</f>
        <v>112</v>
      </c>
      <c r="F15" s="8">
        <f>112</f>
        <v>112</v>
      </c>
      <c r="G15" s="8">
        <f>112</f>
        <v>112</v>
      </c>
      <c r="H15" s="8">
        <f>112</f>
        <v>112</v>
      </c>
      <c r="I15" s="8">
        <f>112</f>
        <v>112</v>
      </c>
      <c r="J15" s="8">
        <f>112</f>
        <v>112</v>
      </c>
      <c r="K15" s="8">
        <f>112</f>
        <v>112</v>
      </c>
      <c r="L15" s="8">
        <f>112</f>
        <v>112</v>
      </c>
      <c r="M15" s="8">
        <f>112</f>
        <v>112</v>
      </c>
      <c r="N15" s="8">
        <f t="shared" si="0"/>
        <v>1344</v>
      </c>
    </row>
    <row r="16" spans="1:14" x14ac:dyDescent="0.25">
      <c r="A16" s="7" t="s">
        <v>11</v>
      </c>
      <c r="B16" s="8">
        <f>25</f>
        <v>25</v>
      </c>
      <c r="C16" s="8">
        <f>25</f>
        <v>25</v>
      </c>
      <c r="D16" s="8">
        <f>25</f>
        <v>25</v>
      </c>
      <c r="E16" s="8">
        <f>25</f>
        <v>25</v>
      </c>
      <c r="F16" s="8">
        <f>25</f>
        <v>25</v>
      </c>
      <c r="G16" s="8">
        <f>25</f>
        <v>25</v>
      </c>
      <c r="H16" s="8">
        <f>25</f>
        <v>25</v>
      </c>
      <c r="I16" s="8">
        <f>25</f>
        <v>25</v>
      </c>
      <c r="J16" s="8">
        <f>25</f>
        <v>25</v>
      </c>
      <c r="K16" s="8">
        <f>25</f>
        <v>25</v>
      </c>
      <c r="L16" s="8">
        <f>25</f>
        <v>25</v>
      </c>
      <c r="M16" s="8">
        <f>25</f>
        <v>25</v>
      </c>
      <c r="N16" s="8">
        <f t="shared" si="0"/>
        <v>300</v>
      </c>
    </row>
    <row r="17" spans="1:14" x14ac:dyDescent="0.25">
      <c r="A17" s="7" t="s">
        <v>12</v>
      </c>
      <c r="B17" s="8">
        <f>40</f>
        <v>40</v>
      </c>
      <c r="C17" s="8">
        <f>40</f>
        <v>40</v>
      </c>
      <c r="D17" s="8">
        <f>40</f>
        <v>40</v>
      </c>
      <c r="E17" s="8">
        <f>40</f>
        <v>40</v>
      </c>
      <c r="F17" s="8">
        <f>40</f>
        <v>40</v>
      </c>
      <c r="G17" s="8">
        <f>40</f>
        <v>40</v>
      </c>
      <c r="H17" s="8">
        <f>40</f>
        <v>40</v>
      </c>
      <c r="I17" s="8">
        <f>40</f>
        <v>40</v>
      </c>
      <c r="J17" s="8">
        <f>40</f>
        <v>40</v>
      </c>
      <c r="K17" s="8">
        <f>40</f>
        <v>40</v>
      </c>
      <c r="L17" s="8">
        <f>40</f>
        <v>40</v>
      </c>
      <c r="M17" s="8">
        <f>40</f>
        <v>40</v>
      </c>
      <c r="N17" s="8">
        <f t="shared" si="0"/>
        <v>480</v>
      </c>
    </row>
    <row r="18" spans="1:14" x14ac:dyDescent="0.25">
      <c r="A18" s="7" t="s">
        <v>13</v>
      </c>
      <c r="B18" s="8">
        <f>4</f>
        <v>4</v>
      </c>
      <c r="C18" s="8">
        <f>4</f>
        <v>4</v>
      </c>
      <c r="D18" s="8">
        <f>4</f>
        <v>4</v>
      </c>
      <c r="E18" s="8">
        <f>4</f>
        <v>4</v>
      </c>
      <c r="F18" s="8">
        <f>4</f>
        <v>4</v>
      </c>
      <c r="G18" s="8">
        <f>4</f>
        <v>4</v>
      </c>
      <c r="H18" s="8">
        <f>4</f>
        <v>4</v>
      </c>
      <c r="I18" s="8">
        <f>4</f>
        <v>4</v>
      </c>
      <c r="J18" s="8">
        <f>4</f>
        <v>4</v>
      </c>
      <c r="K18" s="8">
        <f>4</f>
        <v>4</v>
      </c>
      <c r="L18" s="8">
        <f>4</f>
        <v>4</v>
      </c>
      <c r="M18" s="8">
        <f>4</f>
        <v>4</v>
      </c>
      <c r="N18" s="8">
        <f t="shared" si="0"/>
        <v>48</v>
      </c>
    </row>
    <row r="19" spans="1:14" x14ac:dyDescent="0.25">
      <c r="A19" s="7" t="s">
        <v>14</v>
      </c>
      <c r="B19" s="8">
        <f>15</f>
        <v>15</v>
      </c>
      <c r="C19" s="8">
        <f>15</f>
        <v>15</v>
      </c>
      <c r="D19" s="8">
        <f>15</f>
        <v>15</v>
      </c>
      <c r="E19" s="8">
        <f>15</f>
        <v>15</v>
      </c>
      <c r="F19" s="8">
        <f>15</f>
        <v>15</v>
      </c>
      <c r="G19" s="8">
        <f>15</f>
        <v>15</v>
      </c>
      <c r="H19" s="8">
        <f>15</f>
        <v>15</v>
      </c>
      <c r="I19" s="8">
        <f>15</f>
        <v>15</v>
      </c>
      <c r="J19" s="8">
        <f>15</f>
        <v>15</v>
      </c>
      <c r="K19" s="8">
        <f>15</f>
        <v>15</v>
      </c>
      <c r="L19" s="8">
        <f>15</f>
        <v>15</v>
      </c>
      <c r="M19" s="8">
        <f>15</f>
        <v>15</v>
      </c>
      <c r="N19" s="8">
        <f t="shared" si="0"/>
        <v>180</v>
      </c>
    </row>
    <row r="20" spans="1:14" x14ac:dyDescent="0.25">
      <c r="A20" s="7" t="s">
        <v>15</v>
      </c>
      <c r="B20" s="8">
        <f>350</f>
        <v>350</v>
      </c>
      <c r="C20" s="8">
        <f>350</f>
        <v>350</v>
      </c>
      <c r="D20" s="8">
        <f>350</f>
        <v>350</v>
      </c>
      <c r="E20" s="8">
        <f>350</f>
        <v>350</v>
      </c>
      <c r="F20" s="8">
        <f>350</f>
        <v>350</v>
      </c>
      <c r="G20" s="8">
        <f>350</f>
        <v>350</v>
      </c>
      <c r="H20" s="8">
        <f>350</f>
        <v>350</v>
      </c>
      <c r="I20" s="8">
        <f>350</f>
        <v>350</v>
      </c>
      <c r="J20" s="8">
        <f>350</f>
        <v>350</v>
      </c>
      <c r="K20" s="8">
        <f>350</f>
        <v>350</v>
      </c>
      <c r="L20" s="8">
        <f>350</f>
        <v>350</v>
      </c>
      <c r="M20" s="8">
        <f>350</f>
        <v>350</v>
      </c>
      <c r="N20" s="8">
        <f t="shared" si="0"/>
        <v>4200</v>
      </c>
    </row>
    <row r="21" spans="1:14" ht="23.25" x14ac:dyDescent="0.25">
      <c r="A21" s="7" t="s">
        <v>16</v>
      </c>
      <c r="B21" s="10">
        <f t="shared" ref="B21:M21" si="1">(((((((B13)+(B14))+(B15))+(B16))+(B17))+(B18))+(B19))+(B20)</f>
        <v>596</v>
      </c>
      <c r="C21" s="10">
        <f t="shared" si="1"/>
        <v>1026</v>
      </c>
      <c r="D21" s="10">
        <f t="shared" si="1"/>
        <v>896</v>
      </c>
      <c r="E21" s="10">
        <f t="shared" si="1"/>
        <v>596</v>
      </c>
      <c r="F21" s="10">
        <f t="shared" si="1"/>
        <v>846</v>
      </c>
      <c r="G21" s="10">
        <f t="shared" si="1"/>
        <v>846</v>
      </c>
      <c r="H21" s="10">
        <f t="shared" si="1"/>
        <v>1596</v>
      </c>
      <c r="I21" s="10">
        <f t="shared" si="1"/>
        <v>1896</v>
      </c>
      <c r="J21" s="10">
        <f t="shared" si="1"/>
        <v>2396</v>
      </c>
      <c r="K21" s="10">
        <f t="shared" si="1"/>
        <v>1596</v>
      </c>
      <c r="L21" s="10">
        <f t="shared" si="1"/>
        <v>746</v>
      </c>
      <c r="M21" s="10">
        <f t="shared" si="1"/>
        <v>746</v>
      </c>
      <c r="N21" s="10">
        <f t="shared" si="0"/>
        <v>13782</v>
      </c>
    </row>
    <row r="22" spans="1:14" x14ac:dyDescent="0.25">
      <c r="A22" s="7" t="s">
        <v>17</v>
      </c>
      <c r="B22" s="8">
        <f>50</f>
        <v>50</v>
      </c>
      <c r="C22" s="8">
        <f>50</f>
        <v>50</v>
      </c>
      <c r="D22" s="8">
        <f>50</f>
        <v>50</v>
      </c>
      <c r="E22" s="8">
        <f>50</f>
        <v>50</v>
      </c>
      <c r="F22" s="8">
        <f>50</f>
        <v>50</v>
      </c>
      <c r="G22" s="8">
        <f>50</f>
        <v>50</v>
      </c>
      <c r="H22" s="8">
        <f>50</f>
        <v>50</v>
      </c>
      <c r="I22" s="8">
        <f>50</f>
        <v>50</v>
      </c>
      <c r="J22" s="8">
        <f>50</f>
        <v>50</v>
      </c>
      <c r="K22" s="8">
        <f>50</f>
        <v>50</v>
      </c>
      <c r="L22" s="8">
        <f>50</f>
        <v>50</v>
      </c>
      <c r="M22" s="8">
        <f>50</f>
        <v>50</v>
      </c>
      <c r="N22" s="8">
        <f t="shared" si="0"/>
        <v>600</v>
      </c>
    </row>
    <row r="23" spans="1:14" x14ac:dyDescent="0.25">
      <c r="A23" s="7" t="s">
        <v>18</v>
      </c>
      <c r="B23" s="8">
        <f>50</f>
        <v>50</v>
      </c>
      <c r="C23" s="8">
        <f>50</f>
        <v>50</v>
      </c>
      <c r="D23" s="8">
        <f>50</f>
        <v>50</v>
      </c>
      <c r="E23" s="8">
        <f>50</f>
        <v>50</v>
      </c>
      <c r="F23" s="8">
        <f>50</f>
        <v>50</v>
      </c>
      <c r="G23" s="8">
        <f>50</f>
        <v>50</v>
      </c>
      <c r="H23" s="8">
        <f>50</f>
        <v>50</v>
      </c>
      <c r="I23" s="8">
        <f>50</f>
        <v>50</v>
      </c>
      <c r="J23" s="8">
        <f>50</f>
        <v>50</v>
      </c>
      <c r="K23" s="8">
        <f>50</f>
        <v>50</v>
      </c>
      <c r="L23" s="8">
        <f>50</f>
        <v>50</v>
      </c>
      <c r="M23" s="8">
        <f>50</f>
        <v>50</v>
      </c>
      <c r="N23" s="8">
        <f t="shared" si="0"/>
        <v>600</v>
      </c>
    </row>
    <row r="24" spans="1:14" x14ac:dyDescent="0.25">
      <c r="A24" s="7" t="s">
        <v>19</v>
      </c>
      <c r="B24" s="8">
        <f>950</f>
        <v>950</v>
      </c>
      <c r="C24" s="8">
        <f>950</f>
        <v>950</v>
      </c>
      <c r="D24" s="8">
        <f>950</f>
        <v>950</v>
      </c>
      <c r="E24" s="8">
        <f>950</f>
        <v>950</v>
      </c>
      <c r="F24" s="8">
        <f>950</f>
        <v>950</v>
      </c>
      <c r="G24" s="8">
        <f>950</f>
        <v>950</v>
      </c>
      <c r="H24" s="8">
        <f>950</f>
        <v>950</v>
      </c>
      <c r="I24" s="8">
        <f>950</f>
        <v>950</v>
      </c>
      <c r="J24" s="8">
        <f>950</f>
        <v>950</v>
      </c>
      <c r="K24" s="8">
        <f>950</f>
        <v>950</v>
      </c>
      <c r="L24" s="8">
        <f>950</f>
        <v>950</v>
      </c>
      <c r="M24" s="8">
        <f>950</f>
        <v>950</v>
      </c>
      <c r="N24" s="8">
        <f t="shared" si="0"/>
        <v>11400</v>
      </c>
    </row>
    <row r="25" spans="1:14" x14ac:dyDescent="0.25">
      <c r="A25" s="12" t="s">
        <v>20</v>
      </c>
      <c r="B25" s="13">
        <f>SUM(B7:B24)</f>
        <v>517612</v>
      </c>
      <c r="C25" s="13">
        <f>SUM(C7:C24)</f>
        <v>20502</v>
      </c>
      <c r="D25" s="13">
        <f>SUM(D7:D24)</f>
        <v>3342</v>
      </c>
      <c r="E25" s="13">
        <f>SUM(E7:E24)</f>
        <v>34842</v>
      </c>
      <c r="F25" s="13">
        <f>SUM(F7:F24)</f>
        <v>13642</v>
      </c>
      <c r="G25" s="13">
        <f>SUM(G7:G24)</f>
        <v>15242</v>
      </c>
      <c r="H25" s="13">
        <f>SUM(H7:H24)</f>
        <v>9492</v>
      </c>
      <c r="I25" s="13">
        <f>SUM(I7:I24)</f>
        <v>7542</v>
      </c>
      <c r="J25" s="13">
        <f>SUM(J7:J24)</f>
        <v>9142</v>
      </c>
      <c r="K25" s="13">
        <f>SUM(K7:K24)</f>
        <v>20092</v>
      </c>
      <c r="L25" s="13">
        <f>SUM(L7:L24)</f>
        <v>8642</v>
      </c>
      <c r="M25" s="13">
        <f>SUM(M7:M24)</f>
        <v>122642</v>
      </c>
      <c r="N25" s="11">
        <f>SUM(N7:N24)</f>
        <v>782734</v>
      </c>
    </row>
    <row r="26" spans="1:14" x14ac:dyDescent="0.25">
      <c r="A26" s="7" t="s">
        <v>21</v>
      </c>
      <c r="B26" s="10">
        <f t="shared" ref="B26:M26" si="2">(B25)-(0)</f>
        <v>517612</v>
      </c>
      <c r="C26" s="10">
        <f t="shared" si="2"/>
        <v>20502</v>
      </c>
      <c r="D26" s="10">
        <f t="shared" si="2"/>
        <v>3342</v>
      </c>
      <c r="E26" s="10">
        <f t="shared" si="2"/>
        <v>34842</v>
      </c>
      <c r="F26" s="10">
        <f t="shared" si="2"/>
        <v>13642</v>
      </c>
      <c r="G26" s="10">
        <f t="shared" si="2"/>
        <v>15242</v>
      </c>
      <c r="H26" s="10">
        <f t="shared" si="2"/>
        <v>9492</v>
      </c>
      <c r="I26" s="10">
        <f t="shared" si="2"/>
        <v>7542</v>
      </c>
      <c r="J26" s="10">
        <f t="shared" si="2"/>
        <v>9142</v>
      </c>
      <c r="K26" s="10">
        <f t="shared" si="2"/>
        <v>20092</v>
      </c>
      <c r="L26" s="10">
        <f t="shared" si="2"/>
        <v>8642</v>
      </c>
      <c r="M26" s="10">
        <f t="shared" si="2"/>
        <v>122642</v>
      </c>
      <c r="N26" s="10">
        <f t="shared" si="0"/>
        <v>782734</v>
      </c>
    </row>
    <row r="27" spans="1:14" x14ac:dyDescent="0.25">
      <c r="A27" s="14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A28" s="7" t="s">
        <v>23</v>
      </c>
      <c r="B28" s="8">
        <f>4000</f>
        <v>4000</v>
      </c>
      <c r="C28" s="8">
        <f>4000</f>
        <v>4000</v>
      </c>
      <c r="D28" s="8">
        <f>4000</f>
        <v>4000</v>
      </c>
      <c r="E28" s="8">
        <f>4000</f>
        <v>4000</v>
      </c>
      <c r="F28" s="8">
        <f>4000</f>
        <v>4000</v>
      </c>
      <c r="G28" s="8">
        <f>4000</f>
        <v>4000</v>
      </c>
      <c r="H28" s="8">
        <f>4000</f>
        <v>4000</v>
      </c>
      <c r="I28" s="8">
        <f>4000</f>
        <v>4000</v>
      </c>
      <c r="J28" s="8">
        <f>4000</f>
        <v>4000</v>
      </c>
      <c r="K28" s="8">
        <f>4000</f>
        <v>4000</v>
      </c>
      <c r="L28" s="8">
        <f>4000</f>
        <v>4000</v>
      </c>
      <c r="M28" s="8">
        <f>4000</f>
        <v>4000</v>
      </c>
      <c r="N28" s="8">
        <f t="shared" ref="N28:N55" si="3">(((((((((((B28)+(C28))+(D28))+(E28))+(F28))+(G28))+(H28))+(I28))+(J28))+(K28))+(L28))+(M28)</f>
        <v>48000</v>
      </c>
    </row>
    <row r="29" spans="1:14" x14ac:dyDescent="0.25">
      <c r="A29" s="7" t="s">
        <v>24</v>
      </c>
      <c r="B29" s="8">
        <f>100</f>
        <v>100</v>
      </c>
      <c r="C29" s="8">
        <f>100</f>
        <v>100</v>
      </c>
      <c r="D29" s="8">
        <f>100</f>
        <v>100</v>
      </c>
      <c r="E29" s="8">
        <f>100</f>
        <v>100</v>
      </c>
      <c r="F29" s="8">
        <f>100</f>
        <v>100</v>
      </c>
      <c r="G29" s="8">
        <f>100</f>
        <v>100</v>
      </c>
      <c r="H29" s="8">
        <f>100</f>
        <v>100</v>
      </c>
      <c r="I29" s="8">
        <f>100</f>
        <v>100</v>
      </c>
      <c r="J29" s="8">
        <f>100</f>
        <v>100</v>
      </c>
      <c r="K29" s="8">
        <f>100</f>
        <v>100</v>
      </c>
      <c r="L29" s="8">
        <f>100</f>
        <v>100</v>
      </c>
      <c r="M29" s="8">
        <f>100</f>
        <v>100</v>
      </c>
      <c r="N29" s="8">
        <f t="shared" si="3"/>
        <v>1200</v>
      </c>
    </row>
    <row r="30" spans="1:14" x14ac:dyDescent="0.25">
      <c r="A30" s="7" t="s">
        <v>25</v>
      </c>
      <c r="B30" s="8">
        <f>200</f>
        <v>200</v>
      </c>
      <c r="C30" s="8">
        <f>200</f>
        <v>200</v>
      </c>
      <c r="D30" s="8">
        <f>200</f>
        <v>200</v>
      </c>
      <c r="E30" s="8">
        <f>200</f>
        <v>200</v>
      </c>
      <c r="F30" s="8">
        <f>200</f>
        <v>200</v>
      </c>
      <c r="G30" s="8">
        <f>200</f>
        <v>200</v>
      </c>
      <c r="H30" s="8">
        <f>200</f>
        <v>200</v>
      </c>
      <c r="I30" s="8">
        <f>200</f>
        <v>200</v>
      </c>
      <c r="J30" s="8">
        <f>200</f>
        <v>200</v>
      </c>
      <c r="K30" s="8">
        <f>200</f>
        <v>200</v>
      </c>
      <c r="L30" s="8">
        <f>200</f>
        <v>200</v>
      </c>
      <c r="M30" s="8">
        <f>200</f>
        <v>200</v>
      </c>
      <c r="N30" s="8">
        <f t="shared" si="3"/>
        <v>2400</v>
      </c>
    </row>
    <row r="31" spans="1:14" x14ac:dyDescent="0.25">
      <c r="A31" s="7" t="s">
        <v>26</v>
      </c>
      <c r="B31" s="8">
        <f>1500</f>
        <v>1500</v>
      </c>
      <c r="C31" s="8">
        <f>1500</f>
        <v>1500</v>
      </c>
      <c r="D31" s="8">
        <f>1500</f>
        <v>1500</v>
      </c>
      <c r="E31" s="8">
        <f>1500</f>
        <v>1500</v>
      </c>
      <c r="F31" s="8">
        <f>1500</f>
        <v>1500</v>
      </c>
      <c r="G31" s="8">
        <f>1500</f>
        <v>1500</v>
      </c>
      <c r="H31" s="8">
        <f>1500</f>
        <v>1500</v>
      </c>
      <c r="I31" s="8">
        <f>1500</f>
        <v>1500</v>
      </c>
      <c r="J31" s="8">
        <f>1500</f>
        <v>1500</v>
      </c>
      <c r="K31" s="8">
        <f>1500</f>
        <v>1500</v>
      </c>
      <c r="L31" s="8">
        <f>1500</f>
        <v>1500</v>
      </c>
      <c r="M31" s="8">
        <f>1500</f>
        <v>1500</v>
      </c>
      <c r="N31" s="8">
        <f t="shared" si="3"/>
        <v>18000</v>
      </c>
    </row>
    <row r="32" spans="1:14" x14ac:dyDescent="0.25">
      <c r="A32" s="7" t="s">
        <v>27</v>
      </c>
      <c r="B32" s="8">
        <f>375</f>
        <v>375</v>
      </c>
      <c r="C32" s="8">
        <f>375</f>
        <v>375</v>
      </c>
      <c r="D32" s="8">
        <f>375</f>
        <v>375</v>
      </c>
      <c r="E32" s="8">
        <f>375</f>
        <v>375</v>
      </c>
      <c r="F32" s="8">
        <f>375</f>
        <v>375</v>
      </c>
      <c r="G32" s="8">
        <f>375</f>
        <v>375</v>
      </c>
      <c r="H32" s="8">
        <f>375</f>
        <v>375</v>
      </c>
      <c r="I32" s="8">
        <f>375</f>
        <v>375</v>
      </c>
      <c r="J32" s="8">
        <f>375</f>
        <v>375</v>
      </c>
      <c r="K32" s="8">
        <f>375</f>
        <v>375</v>
      </c>
      <c r="L32" s="8">
        <f>375</f>
        <v>375</v>
      </c>
      <c r="M32" s="8">
        <f>375</f>
        <v>375</v>
      </c>
      <c r="N32" s="8">
        <f t="shared" si="3"/>
        <v>4500</v>
      </c>
    </row>
    <row r="33" spans="1:14" x14ac:dyDescent="0.25">
      <c r="A33" s="7" t="s">
        <v>28</v>
      </c>
      <c r="B33" s="8">
        <f>2700</f>
        <v>2700</v>
      </c>
      <c r="C33" s="8">
        <f>2700</f>
        <v>2700</v>
      </c>
      <c r="D33" s="8">
        <f>2700</f>
        <v>2700</v>
      </c>
      <c r="E33" s="8">
        <f>2700</f>
        <v>2700</v>
      </c>
      <c r="F33" s="8">
        <f>2700</f>
        <v>2700</v>
      </c>
      <c r="G33" s="8">
        <f>2700</f>
        <v>2700</v>
      </c>
      <c r="H33" s="8">
        <f>2700</f>
        <v>2700</v>
      </c>
      <c r="I33" s="8">
        <f>2700</f>
        <v>2700</v>
      </c>
      <c r="J33" s="8">
        <f>2700</f>
        <v>2700</v>
      </c>
      <c r="K33" s="8">
        <f>2700</f>
        <v>2700</v>
      </c>
      <c r="L33" s="8">
        <f>2700</f>
        <v>2700</v>
      </c>
      <c r="M33" s="8">
        <f>2700</f>
        <v>2700</v>
      </c>
      <c r="N33" s="8">
        <f t="shared" si="3"/>
        <v>32400</v>
      </c>
    </row>
    <row r="34" spans="1:14" x14ac:dyDescent="0.25">
      <c r="A34" s="7" t="s">
        <v>29</v>
      </c>
      <c r="B34" s="8">
        <f>400</f>
        <v>400</v>
      </c>
      <c r="C34" s="8">
        <f>400</f>
        <v>400</v>
      </c>
      <c r="D34" s="8">
        <f>400</f>
        <v>400</v>
      </c>
      <c r="E34" s="8">
        <f>400</f>
        <v>400</v>
      </c>
      <c r="F34" s="8">
        <f>400</f>
        <v>400</v>
      </c>
      <c r="G34" s="8">
        <f>400</f>
        <v>400</v>
      </c>
      <c r="H34" s="8">
        <f>400</f>
        <v>400</v>
      </c>
      <c r="I34" s="8">
        <f>400</f>
        <v>400</v>
      </c>
      <c r="J34" s="8">
        <f>400</f>
        <v>400</v>
      </c>
      <c r="K34" s="8">
        <f>400</f>
        <v>400</v>
      </c>
      <c r="L34" s="8">
        <f>400</f>
        <v>400</v>
      </c>
      <c r="M34" s="8">
        <f>400</f>
        <v>400</v>
      </c>
      <c r="N34" s="8">
        <f t="shared" si="3"/>
        <v>4800</v>
      </c>
    </row>
    <row r="35" spans="1:14" x14ac:dyDescent="0.25">
      <c r="A35" s="7" t="s">
        <v>30</v>
      </c>
      <c r="B35" s="8">
        <f>25</f>
        <v>25</v>
      </c>
      <c r="C35" s="8">
        <f>25</f>
        <v>25</v>
      </c>
      <c r="D35" s="8">
        <f>25</f>
        <v>25</v>
      </c>
      <c r="E35" s="8">
        <f>25</f>
        <v>25</v>
      </c>
      <c r="F35" s="8">
        <f>25</f>
        <v>25</v>
      </c>
      <c r="G35" s="8">
        <f>25</f>
        <v>25</v>
      </c>
      <c r="H35" s="8">
        <f>25</f>
        <v>25</v>
      </c>
      <c r="I35" s="8">
        <f>25</f>
        <v>25</v>
      </c>
      <c r="J35" s="8">
        <f>25</f>
        <v>25</v>
      </c>
      <c r="K35" s="8">
        <f>25</f>
        <v>25</v>
      </c>
      <c r="L35" s="8">
        <f>25</f>
        <v>25</v>
      </c>
      <c r="M35" s="8">
        <f>25</f>
        <v>25</v>
      </c>
      <c r="N35" s="8">
        <f t="shared" si="3"/>
        <v>300</v>
      </c>
    </row>
    <row r="36" spans="1:14" x14ac:dyDescent="0.25">
      <c r="A36" s="7" t="s">
        <v>31</v>
      </c>
      <c r="B36" s="8">
        <f>85</f>
        <v>85</v>
      </c>
      <c r="C36" s="8">
        <f>85</f>
        <v>85</v>
      </c>
      <c r="D36" s="8">
        <f>85</f>
        <v>85</v>
      </c>
      <c r="E36" s="8">
        <f>85</f>
        <v>85</v>
      </c>
      <c r="F36" s="8">
        <f>85</f>
        <v>85</v>
      </c>
      <c r="G36" s="8">
        <f>85</f>
        <v>85</v>
      </c>
      <c r="H36" s="8">
        <f>85</f>
        <v>85</v>
      </c>
      <c r="I36" s="8">
        <f>85</f>
        <v>85</v>
      </c>
      <c r="J36" s="8">
        <f>85</f>
        <v>85</v>
      </c>
      <c r="K36" s="8">
        <f>85</f>
        <v>85</v>
      </c>
      <c r="L36" s="8">
        <f>85</f>
        <v>85</v>
      </c>
      <c r="M36" s="8">
        <f>85</f>
        <v>85</v>
      </c>
      <c r="N36" s="8">
        <f t="shared" si="3"/>
        <v>1020</v>
      </c>
    </row>
    <row r="37" spans="1:14" ht="23.25" x14ac:dyDescent="0.25">
      <c r="A37" s="7" t="s">
        <v>32</v>
      </c>
      <c r="B37" s="8">
        <f>700</f>
        <v>700</v>
      </c>
      <c r="C37" s="8">
        <f>700</f>
        <v>700</v>
      </c>
      <c r="D37" s="8">
        <f>700</f>
        <v>700</v>
      </c>
      <c r="E37" s="8">
        <f>700</f>
        <v>700</v>
      </c>
      <c r="F37" s="8">
        <f>700</f>
        <v>700</v>
      </c>
      <c r="G37" s="8">
        <f>700</f>
        <v>700</v>
      </c>
      <c r="H37" s="8">
        <f>700</f>
        <v>700</v>
      </c>
      <c r="I37" s="8">
        <f>700</f>
        <v>700</v>
      </c>
      <c r="J37" s="8">
        <f>700</f>
        <v>700</v>
      </c>
      <c r="K37" s="8">
        <f>700</f>
        <v>700</v>
      </c>
      <c r="L37" s="8">
        <f>700</f>
        <v>700</v>
      </c>
      <c r="M37" s="8">
        <f>700</f>
        <v>700</v>
      </c>
      <c r="N37" s="8">
        <f t="shared" si="3"/>
        <v>8400</v>
      </c>
    </row>
    <row r="38" spans="1:14" x14ac:dyDescent="0.25">
      <c r="A38" s="7" t="s">
        <v>33</v>
      </c>
      <c r="B38" s="8">
        <f>2000</f>
        <v>2000</v>
      </c>
      <c r="C38" s="8">
        <f>2000</f>
        <v>2000</v>
      </c>
      <c r="D38" s="8">
        <f>2000</f>
        <v>2000</v>
      </c>
      <c r="E38" s="8">
        <f>2000</f>
        <v>2000</v>
      </c>
      <c r="F38" s="8">
        <f>2000</f>
        <v>2000</v>
      </c>
      <c r="G38" s="8">
        <f>2000</f>
        <v>2000</v>
      </c>
      <c r="H38" s="8">
        <f>2000</f>
        <v>2000</v>
      </c>
      <c r="I38" s="8">
        <f>2000</f>
        <v>2000</v>
      </c>
      <c r="J38" s="8">
        <f>2000</f>
        <v>2000</v>
      </c>
      <c r="K38" s="8">
        <f>2000</f>
        <v>2000</v>
      </c>
      <c r="L38" s="8">
        <f>2000</f>
        <v>2000</v>
      </c>
      <c r="M38" s="8">
        <f>2000</f>
        <v>2000</v>
      </c>
      <c r="N38" s="8">
        <f t="shared" si="3"/>
        <v>24000</v>
      </c>
    </row>
    <row r="39" spans="1:14" ht="23.25" x14ac:dyDescent="0.25">
      <c r="A39" s="7" t="s">
        <v>34</v>
      </c>
      <c r="B39" s="8">
        <f>550</f>
        <v>550</v>
      </c>
      <c r="C39" s="8">
        <f>550</f>
        <v>550</v>
      </c>
      <c r="D39" s="8">
        <f>550</f>
        <v>550</v>
      </c>
      <c r="E39" s="8">
        <f>550</f>
        <v>550</v>
      </c>
      <c r="F39" s="8">
        <f>550</f>
        <v>550</v>
      </c>
      <c r="G39" s="8">
        <f>550</f>
        <v>550</v>
      </c>
      <c r="H39" s="8">
        <f>550</f>
        <v>550</v>
      </c>
      <c r="I39" s="8">
        <f>550</f>
        <v>550</v>
      </c>
      <c r="J39" s="8">
        <f>550</f>
        <v>550</v>
      </c>
      <c r="K39" s="8">
        <f>550</f>
        <v>550</v>
      </c>
      <c r="L39" s="8">
        <f>550</f>
        <v>550</v>
      </c>
      <c r="M39" s="8">
        <f>550</f>
        <v>550</v>
      </c>
      <c r="N39" s="8">
        <f t="shared" si="3"/>
        <v>6600</v>
      </c>
    </row>
    <row r="40" spans="1:14" x14ac:dyDescent="0.25">
      <c r="A40" s="7" t="s">
        <v>35</v>
      </c>
      <c r="B40" s="8">
        <f>30</f>
        <v>30</v>
      </c>
      <c r="C40" s="8">
        <f>30</f>
        <v>30</v>
      </c>
      <c r="D40" s="8">
        <f>30</f>
        <v>30</v>
      </c>
      <c r="E40" s="8">
        <f>30</f>
        <v>30</v>
      </c>
      <c r="F40" s="8">
        <f>30</f>
        <v>30</v>
      </c>
      <c r="G40" s="8">
        <f>30</f>
        <v>30</v>
      </c>
      <c r="H40" s="8">
        <f>30</f>
        <v>30</v>
      </c>
      <c r="I40" s="8">
        <f>30</f>
        <v>30</v>
      </c>
      <c r="J40" s="8">
        <f>30</f>
        <v>30</v>
      </c>
      <c r="K40" s="8">
        <f>30</f>
        <v>30</v>
      </c>
      <c r="L40" s="8">
        <f>30</f>
        <v>30</v>
      </c>
      <c r="M40" s="8">
        <f>30</f>
        <v>30</v>
      </c>
      <c r="N40" s="8">
        <f t="shared" si="3"/>
        <v>360</v>
      </c>
    </row>
    <row r="41" spans="1:14" x14ac:dyDescent="0.25">
      <c r="A41" s="7" t="s">
        <v>36</v>
      </c>
      <c r="B41" s="8">
        <f>100</f>
        <v>100</v>
      </c>
      <c r="C41" s="8">
        <f>100</f>
        <v>100</v>
      </c>
      <c r="D41" s="8">
        <f>100</f>
        <v>100</v>
      </c>
      <c r="E41" s="8">
        <f>100</f>
        <v>100</v>
      </c>
      <c r="F41" s="8">
        <f>100</f>
        <v>100</v>
      </c>
      <c r="G41" s="8">
        <f>100</f>
        <v>100</v>
      </c>
      <c r="H41" s="8">
        <f>100</f>
        <v>100</v>
      </c>
      <c r="I41" s="8">
        <f>100</f>
        <v>100</v>
      </c>
      <c r="J41" s="8">
        <f>100</f>
        <v>100</v>
      </c>
      <c r="K41" s="8">
        <f>100</f>
        <v>100</v>
      </c>
      <c r="L41" s="8">
        <f>100</f>
        <v>100</v>
      </c>
      <c r="M41" s="8">
        <f>100</f>
        <v>100</v>
      </c>
      <c r="N41" s="8">
        <f t="shared" si="3"/>
        <v>1200</v>
      </c>
    </row>
    <row r="42" spans="1:14" x14ac:dyDescent="0.25">
      <c r="A42" s="7" t="s">
        <v>37</v>
      </c>
      <c r="B42" s="8">
        <f>100</f>
        <v>100</v>
      </c>
      <c r="C42" s="8">
        <f>100</f>
        <v>100</v>
      </c>
      <c r="D42" s="8">
        <f>100</f>
        <v>100</v>
      </c>
      <c r="E42" s="8">
        <f>100</f>
        <v>100</v>
      </c>
      <c r="F42" s="8">
        <f>100</f>
        <v>100</v>
      </c>
      <c r="G42" s="8">
        <f>100</f>
        <v>100</v>
      </c>
      <c r="H42" s="8">
        <f>100</f>
        <v>100</v>
      </c>
      <c r="I42" s="8">
        <f>100</f>
        <v>100</v>
      </c>
      <c r="J42" s="8">
        <f>100</f>
        <v>100</v>
      </c>
      <c r="K42" s="8">
        <f>100</f>
        <v>100</v>
      </c>
      <c r="L42" s="8">
        <f>100</f>
        <v>100</v>
      </c>
      <c r="M42" s="8">
        <f>100</f>
        <v>100</v>
      </c>
      <c r="N42" s="8">
        <f t="shared" si="3"/>
        <v>1200</v>
      </c>
    </row>
    <row r="43" spans="1:14" x14ac:dyDescent="0.25">
      <c r="A43" s="7" t="s">
        <v>38</v>
      </c>
      <c r="B43" s="8">
        <f>100</f>
        <v>100</v>
      </c>
      <c r="C43" s="8">
        <f>100</f>
        <v>100</v>
      </c>
      <c r="D43" s="8">
        <f>100</f>
        <v>100</v>
      </c>
      <c r="E43" s="8">
        <f>100</f>
        <v>100</v>
      </c>
      <c r="F43" s="8">
        <f>100</f>
        <v>100</v>
      </c>
      <c r="G43" s="8">
        <f>100</f>
        <v>100</v>
      </c>
      <c r="H43" s="8">
        <f>100</f>
        <v>100</v>
      </c>
      <c r="I43" s="8">
        <f>100</f>
        <v>100</v>
      </c>
      <c r="J43" s="8">
        <f>100</f>
        <v>100</v>
      </c>
      <c r="K43" s="8">
        <f>100</f>
        <v>100</v>
      </c>
      <c r="L43" s="8">
        <f>100</f>
        <v>100</v>
      </c>
      <c r="M43" s="8">
        <f>100</f>
        <v>100</v>
      </c>
      <c r="N43" s="8">
        <f t="shared" si="3"/>
        <v>1200</v>
      </c>
    </row>
    <row r="44" spans="1:14" x14ac:dyDescent="0.25">
      <c r="A44" s="7" t="s">
        <v>39</v>
      </c>
      <c r="B44" s="8">
        <f>20</f>
        <v>20</v>
      </c>
      <c r="C44" s="8">
        <f>20</f>
        <v>20</v>
      </c>
      <c r="D44" s="8">
        <f>20</f>
        <v>20</v>
      </c>
      <c r="E44" s="8">
        <f>20</f>
        <v>20</v>
      </c>
      <c r="F44" s="8">
        <f>20</f>
        <v>20</v>
      </c>
      <c r="G44" s="8">
        <f>20</f>
        <v>20</v>
      </c>
      <c r="H44" s="8">
        <f>20</f>
        <v>20</v>
      </c>
      <c r="I44" s="8">
        <f>20</f>
        <v>20</v>
      </c>
      <c r="J44" s="8">
        <f>20</f>
        <v>20</v>
      </c>
      <c r="K44" s="8">
        <f>20</f>
        <v>20</v>
      </c>
      <c r="L44" s="8">
        <f>20</f>
        <v>20</v>
      </c>
      <c r="M44" s="8">
        <f>20</f>
        <v>20</v>
      </c>
      <c r="N44" s="8">
        <f t="shared" si="3"/>
        <v>240</v>
      </c>
    </row>
    <row r="45" spans="1:14" x14ac:dyDescent="0.25">
      <c r="A45" s="7" t="s">
        <v>40</v>
      </c>
      <c r="B45" s="8">
        <f>40</f>
        <v>40</v>
      </c>
      <c r="C45" s="8">
        <f>40</f>
        <v>40</v>
      </c>
      <c r="D45" s="8">
        <f>40</f>
        <v>40</v>
      </c>
      <c r="E45" s="8">
        <f>40</f>
        <v>40</v>
      </c>
      <c r="F45" s="8">
        <f>40</f>
        <v>40</v>
      </c>
      <c r="G45" s="8">
        <f>40</f>
        <v>40</v>
      </c>
      <c r="H45" s="8">
        <f>40</f>
        <v>40</v>
      </c>
      <c r="I45" s="8">
        <f>40</f>
        <v>40</v>
      </c>
      <c r="J45" s="8">
        <f>40</f>
        <v>40</v>
      </c>
      <c r="K45" s="8">
        <f>40</f>
        <v>40</v>
      </c>
      <c r="L45" s="8">
        <f>40</f>
        <v>40</v>
      </c>
      <c r="M45" s="8">
        <f>40</f>
        <v>40</v>
      </c>
      <c r="N45" s="8">
        <f t="shared" si="3"/>
        <v>480</v>
      </c>
    </row>
    <row r="46" spans="1:14" x14ac:dyDescent="0.25">
      <c r="A46" s="7" t="s">
        <v>41</v>
      </c>
      <c r="B46" s="8">
        <f>800</f>
        <v>800</v>
      </c>
      <c r="C46" s="8">
        <f>800</f>
        <v>800</v>
      </c>
      <c r="D46" s="8">
        <f>800</f>
        <v>800</v>
      </c>
      <c r="E46" s="8">
        <f>800</f>
        <v>800</v>
      </c>
      <c r="F46" s="8">
        <f>800</f>
        <v>800</v>
      </c>
      <c r="G46" s="8">
        <f>800</f>
        <v>800</v>
      </c>
      <c r="H46" s="8">
        <f>800</f>
        <v>800</v>
      </c>
      <c r="I46" s="8">
        <f>800</f>
        <v>800</v>
      </c>
      <c r="J46" s="8">
        <f>800</f>
        <v>800</v>
      </c>
      <c r="K46" s="8">
        <f>800</f>
        <v>800</v>
      </c>
      <c r="L46" s="8">
        <f>800</f>
        <v>800</v>
      </c>
      <c r="M46" s="8">
        <f>800</f>
        <v>800</v>
      </c>
      <c r="N46" s="8">
        <f t="shared" si="3"/>
        <v>9600</v>
      </c>
    </row>
    <row r="47" spans="1:14" x14ac:dyDescent="0.25">
      <c r="A47" s="7" t="s">
        <v>42</v>
      </c>
      <c r="B47" s="8">
        <f>4750</f>
        <v>4750</v>
      </c>
      <c r="C47" s="8">
        <f>4750</f>
        <v>4750</v>
      </c>
      <c r="D47" s="8">
        <f>4750</f>
        <v>4750</v>
      </c>
      <c r="E47" s="8">
        <f>4750</f>
        <v>4750</v>
      </c>
      <c r="F47" s="8">
        <f>4750</f>
        <v>4750</v>
      </c>
      <c r="G47" s="8">
        <f>4750</f>
        <v>4750</v>
      </c>
      <c r="H47" s="8">
        <f>4750</f>
        <v>4750</v>
      </c>
      <c r="I47" s="8">
        <f>4750</f>
        <v>4750</v>
      </c>
      <c r="J47" s="8">
        <f>4750</f>
        <v>4750</v>
      </c>
      <c r="K47" s="8">
        <f>4750</f>
        <v>4750</v>
      </c>
      <c r="L47" s="8">
        <f>4750</f>
        <v>4750</v>
      </c>
      <c r="M47" s="8">
        <f>4750</f>
        <v>4750</v>
      </c>
      <c r="N47" s="8">
        <f t="shared" si="3"/>
        <v>57000</v>
      </c>
    </row>
    <row r="48" spans="1:14" x14ac:dyDescent="0.25">
      <c r="A48" s="7" t="s">
        <v>43</v>
      </c>
      <c r="B48" s="8">
        <f>75</f>
        <v>75</v>
      </c>
      <c r="C48" s="8">
        <f>75</f>
        <v>75</v>
      </c>
      <c r="D48" s="8">
        <f>75</f>
        <v>75</v>
      </c>
      <c r="E48" s="8">
        <f>75</f>
        <v>75</v>
      </c>
      <c r="F48" s="8">
        <f>75</f>
        <v>75</v>
      </c>
      <c r="G48" s="8">
        <f>75</f>
        <v>75</v>
      </c>
      <c r="H48" s="8">
        <f>75</f>
        <v>75</v>
      </c>
      <c r="I48" s="8">
        <f>75</f>
        <v>75</v>
      </c>
      <c r="J48" s="8">
        <f>75</f>
        <v>75</v>
      </c>
      <c r="K48" s="8">
        <f>75</f>
        <v>75</v>
      </c>
      <c r="L48" s="8">
        <f>75</f>
        <v>75</v>
      </c>
      <c r="M48" s="8">
        <f>75</f>
        <v>75</v>
      </c>
      <c r="N48" s="8">
        <f t="shared" si="3"/>
        <v>900</v>
      </c>
    </row>
    <row r="49" spans="1:14" x14ac:dyDescent="0.25">
      <c r="A49" s="7" t="s">
        <v>44</v>
      </c>
      <c r="B49" s="8">
        <f>2000</f>
        <v>2000</v>
      </c>
      <c r="C49" s="8">
        <f>2000</f>
        <v>2000</v>
      </c>
      <c r="D49" s="8">
        <f>2000</f>
        <v>2000</v>
      </c>
      <c r="E49" s="8">
        <f>2000</f>
        <v>2000</v>
      </c>
      <c r="F49" s="8">
        <f>2000</f>
        <v>2000</v>
      </c>
      <c r="G49" s="8">
        <f>2000</f>
        <v>2000</v>
      </c>
      <c r="H49" s="8">
        <f>2000</f>
        <v>2000</v>
      </c>
      <c r="I49" s="8">
        <f>2000</f>
        <v>2000</v>
      </c>
      <c r="J49" s="8">
        <f>2000</f>
        <v>2000</v>
      </c>
      <c r="K49" s="8">
        <f>2000</f>
        <v>2000</v>
      </c>
      <c r="L49" s="8">
        <f>2000</f>
        <v>2000</v>
      </c>
      <c r="M49" s="8">
        <f>2000</f>
        <v>2000</v>
      </c>
      <c r="N49" s="8">
        <f t="shared" si="3"/>
        <v>24000</v>
      </c>
    </row>
    <row r="50" spans="1:14" ht="23.25" x14ac:dyDescent="0.25">
      <c r="A50" s="7" t="s">
        <v>45</v>
      </c>
      <c r="B50" s="8">
        <f>1250</f>
        <v>1250</v>
      </c>
      <c r="C50" s="8">
        <f>1250</f>
        <v>1250</v>
      </c>
      <c r="D50" s="8">
        <f>1250</f>
        <v>1250</v>
      </c>
      <c r="E50" s="8">
        <f>1250</f>
        <v>1250</v>
      </c>
      <c r="F50" s="8">
        <f>1250</f>
        <v>1250</v>
      </c>
      <c r="G50" s="8">
        <f>1250</f>
        <v>1250</v>
      </c>
      <c r="H50" s="8">
        <f>1250</f>
        <v>1250</v>
      </c>
      <c r="I50" s="8">
        <f>1250</f>
        <v>1250</v>
      </c>
      <c r="J50" s="8">
        <f>1250</f>
        <v>1250</v>
      </c>
      <c r="K50" s="8">
        <f>1250</f>
        <v>1250</v>
      </c>
      <c r="L50" s="8">
        <f>1250</f>
        <v>1250</v>
      </c>
      <c r="M50" s="8">
        <f>1250</f>
        <v>1250</v>
      </c>
      <c r="N50" s="8">
        <f t="shared" si="3"/>
        <v>15000</v>
      </c>
    </row>
    <row r="51" spans="1:14" x14ac:dyDescent="0.25">
      <c r="A51" s="7" t="s">
        <v>46</v>
      </c>
      <c r="B51" s="8">
        <f>10</f>
        <v>10</v>
      </c>
      <c r="C51" s="8">
        <f>10</f>
        <v>10</v>
      </c>
      <c r="D51" s="8">
        <f>10</f>
        <v>10</v>
      </c>
      <c r="E51" s="8">
        <f>10</f>
        <v>10</v>
      </c>
      <c r="F51" s="8">
        <f>10</f>
        <v>10</v>
      </c>
      <c r="G51" s="8">
        <f>10</f>
        <v>10</v>
      </c>
      <c r="H51" s="8">
        <f>10</f>
        <v>10</v>
      </c>
      <c r="I51" s="8">
        <f>10</f>
        <v>10</v>
      </c>
      <c r="J51" s="8">
        <f>10</f>
        <v>10</v>
      </c>
      <c r="K51" s="8">
        <f>10</f>
        <v>10</v>
      </c>
      <c r="L51" s="8">
        <f>10</f>
        <v>10</v>
      </c>
      <c r="M51" s="8">
        <f>10</f>
        <v>10</v>
      </c>
      <c r="N51" s="8">
        <f t="shared" si="3"/>
        <v>120</v>
      </c>
    </row>
    <row r="52" spans="1:14" x14ac:dyDescent="0.25">
      <c r="A52" s="7" t="s">
        <v>47</v>
      </c>
      <c r="B52" s="8">
        <v>24975</v>
      </c>
      <c r="C52" s="8">
        <v>24975</v>
      </c>
      <c r="D52" s="8">
        <v>24975</v>
      </c>
      <c r="E52" s="8">
        <v>24975</v>
      </c>
      <c r="F52" s="8">
        <v>24975</v>
      </c>
      <c r="G52" s="8">
        <v>24975</v>
      </c>
      <c r="H52" s="8">
        <v>24975</v>
      </c>
      <c r="I52" s="8">
        <v>24975</v>
      </c>
      <c r="J52" s="8">
        <v>24975</v>
      </c>
      <c r="K52" s="8">
        <v>24975</v>
      </c>
      <c r="L52" s="8">
        <v>24975</v>
      </c>
      <c r="M52" s="8">
        <v>24975</v>
      </c>
      <c r="N52" s="8">
        <v>299700</v>
      </c>
    </row>
    <row r="53" spans="1:14" s="21" customFormat="1" x14ac:dyDescent="0.25">
      <c r="A53" s="7" t="s">
        <v>68</v>
      </c>
      <c r="B53" s="8">
        <v>362</v>
      </c>
      <c r="C53" s="8">
        <v>362</v>
      </c>
      <c r="D53" s="8">
        <v>362</v>
      </c>
      <c r="E53" s="8">
        <v>362</v>
      </c>
      <c r="F53" s="8">
        <v>362</v>
      </c>
      <c r="G53" s="8">
        <v>362</v>
      </c>
      <c r="H53" s="8">
        <v>362</v>
      </c>
      <c r="I53" s="8">
        <v>362</v>
      </c>
      <c r="J53" s="8">
        <v>362</v>
      </c>
      <c r="K53" s="8">
        <v>362</v>
      </c>
      <c r="L53" s="8">
        <v>362</v>
      </c>
      <c r="M53" s="8">
        <v>362</v>
      </c>
      <c r="N53" s="8">
        <v>4345.6499999999996</v>
      </c>
    </row>
    <row r="54" spans="1:14" s="21" customFormat="1" x14ac:dyDescent="0.25">
      <c r="A54" s="7" t="s">
        <v>69</v>
      </c>
      <c r="B54" s="8">
        <v>1914</v>
      </c>
      <c r="C54" s="8">
        <v>1914</v>
      </c>
      <c r="D54" s="8">
        <v>1914</v>
      </c>
      <c r="E54" s="8">
        <v>1914</v>
      </c>
      <c r="F54" s="8">
        <v>1914</v>
      </c>
      <c r="G54" s="8">
        <v>1914</v>
      </c>
      <c r="H54" s="8">
        <v>1914</v>
      </c>
      <c r="I54" s="8">
        <v>1914</v>
      </c>
      <c r="J54" s="8">
        <v>1914</v>
      </c>
      <c r="K54" s="8">
        <v>1914</v>
      </c>
      <c r="L54" s="8">
        <v>1914</v>
      </c>
      <c r="M54" s="8">
        <v>1914</v>
      </c>
      <c r="N54" s="8">
        <v>22927.05</v>
      </c>
    </row>
    <row r="55" spans="1:14" x14ac:dyDescent="0.25">
      <c r="A55" s="7" t="s">
        <v>48</v>
      </c>
      <c r="B55" s="8">
        <f>5850</f>
        <v>5850</v>
      </c>
      <c r="C55" s="8">
        <f>5850</f>
        <v>5850</v>
      </c>
      <c r="D55" s="8">
        <f>5850</f>
        <v>5850</v>
      </c>
      <c r="E55" s="8">
        <f>5850</f>
        <v>5850</v>
      </c>
      <c r="F55" s="8">
        <f>5850</f>
        <v>5850</v>
      </c>
      <c r="G55" s="8">
        <f>5850</f>
        <v>5850</v>
      </c>
      <c r="H55" s="8">
        <f>5850</f>
        <v>5850</v>
      </c>
      <c r="I55" s="8">
        <f>5850</f>
        <v>5850</v>
      </c>
      <c r="J55" s="8">
        <f>5850</f>
        <v>5850</v>
      </c>
      <c r="K55" s="8">
        <f>5850</f>
        <v>5850</v>
      </c>
      <c r="L55" s="8">
        <f>5850</f>
        <v>5850</v>
      </c>
      <c r="M55" s="8">
        <f>5850</f>
        <v>5850</v>
      </c>
      <c r="N55" s="8">
        <f t="shared" si="3"/>
        <v>70200</v>
      </c>
    </row>
    <row r="56" spans="1:14" x14ac:dyDescent="0.25">
      <c r="A56" s="12" t="s">
        <v>49</v>
      </c>
      <c r="B56" s="13">
        <f>(((((((((((((((((((((((((B28)+(B29))+(B30))+(B31))+(B32))+(B33))+(B34))+(B35))+(B36))+(B37))+(B38))+(B39))+(B40))+(B41))+(B42))+(B43))+(B44))+(B45))+(B46))+(B47))+(B48))+(B49))+(B50))+(B51))+(B52))+(B55)</f>
        <v>52735</v>
      </c>
      <c r="C56" s="13">
        <f>(((((((((((((((((((((((((C28)+(C29))+(C30))+(C31))+(C32))+(C33))+(C34))+(C35))+(C36))+(C37))+(C38))+(C39))+(C40))+(C41))+(C42))+(C43))+(C44))+(C45))+(C46))+(C47))+(C48))+(C49))+(C50))+(C51))+(C52))+(C55)</f>
        <v>52735</v>
      </c>
      <c r="D56" s="13">
        <f>(((((((((((((((((((((((((D28)+(D29))+(D30))+(D31))+(D32))+(D33))+(D34))+(D35))+(D36))+(D37))+(D38))+(D39))+(D40))+(D41))+(D42))+(D43))+(D44))+(D45))+(D46))+(D47))+(D48))+(D49))+(D50))+(D51))+(D52))+(D55)</f>
        <v>52735</v>
      </c>
      <c r="E56" s="13">
        <f>(((((((((((((((((((((((((E28)+(E29))+(E30))+(E31))+(E32))+(E33))+(E34))+(E35))+(E36))+(E37))+(E38))+(E39))+(E40))+(E41))+(E42))+(E43))+(E44))+(E45))+(E46))+(E47))+(E48))+(E49))+(E50))+(E51))+(E52))+(E55)</f>
        <v>52735</v>
      </c>
      <c r="F56" s="13">
        <f>(((((((((((((((((((((((((F28)+(F29))+(F30))+(F31))+(F32))+(F33))+(F34))+(F35))+(F36))+(F37))+(F38))+(F39))+(F40))+(F41))+(F42))+(F43))+(F44))+(F45))+(F46))+(F47))+(F48))+(F49))+(F50))+(F51))+(F52))+(F55)</f>
        <v>52735</v>
      </c>
      <c r="G56" s="13">
        <f>(((((((((((((((((((((((((G28)+(G29))+(G30))+(G31))+(G32))+(G33))+(G34))+(G35))+(G36))+(G37))+(G38))+(G39))+(G40))+(G41))+(G42))+(G43))+(G44))+(G45))+(G46))+(G47))+(G48))+(G49))+(G50))+(G51))+(G52))+(G55)</f>
        <v>52735</v>
      </c>
      <c r="H56" s="13">
        <f>(((((((((((((((((((((((((H28)+(H29))+(H30))+(H31))+(H32))+(H33))+(H34))+(H35))+(H36))+(H37))+(H38))+(H39))+(H40))+(H41))+(H42))+(H43))+(H44))+(H45))+(H46))+(H47))+(H48))+(H49))+(H50))+(H51))+(H52))+(H55)</f>
        <v>52735</v>
      </c>
      <c r="I56" s="13">
        <f>(((((((((((((((((((((((((I28)+(I29))+(I30))+(I31))+(I32))+(I33))+(I34))+(I35))+(I36))+(I37))+(I38))+(I39))+(I40))+(I41))+(I42))+(I43))+(I44))+(I45))+(I46))+(I47))+(I48))+(I49))+(I50))+(I51))+(I52))+(I55)</f>
        <v>52735</v>
      </c>
      <c r="J56" s="13">
        <f>(((((((((((((((((((((((((J28)+(J29))+(J30))+(J31))+(J32))+(J33))+(J34))+(J35))+(J36))+(J37))+(J38))+(J39))+(J40))+(J41))+(J42))+(J43))+(J44))+(J45))+(J46))+(J47))+(J48))+(J49))+(J50))+(J51))+(J52))+(J55)</f>
        <v>52735</v>
      </c>
      <c r="K56" s="13">
        <f>(((((((((((((((((((((((((K28)+(K29))+(K30))+(K31))+(K32))+(K33))+(K34))+(K35))+(K36))+(K37))+(K38))+(K39))+(K40))+(K41))+(K42))+(K43))+(K44))+(K45))+(K46))+(K47))+(K48))+(K49))+(K50))+(K51))+(K52))+(K55)</f>
        <v>52735</v>
      </c>
      <c r="L56" s="13">
        <f>(((((((((((((((((((((((((L28)+(L29))+(L30))+(L31))+(L32))+(L33))+(L34))+(L35))+(L36))+(L37))+(L38))+(L39))+(L40))+(L41))+(L42))+(L43))+(L44))+(L45))+(L46))+(L47))+(L48))+(L49))+(L50))+(L51))+(L52))+(L55)</f>
        <v>52735</v>
      </c>
      <c r="M56" s="13">
        <f>(((((((((((((((((((((((((M28)+(M29))+(M30))+(M31))+(M32))+(M33))+(M34))+(M35))+(M36))+(M37))+(M38))+(M39))+(M40))+(M41))+(M42))+(M43))+(M44))+(M45))+(M46))+(M47))+(M48))+(M49))+(M50))+(M51))+(M52))+(M55)</f>
        <v>52735</v>
      </c>
      <c r="N56" s="16">
        <f>SUM(N28:N55)</f>
        <v>660092.70000000007</v>
      </c>
    </row>
    <row r="57" spans="1:14" x14ac:dyDescent="0.25">
      <c r="A57" s="7" t="s">
        <v>50</v>
      </c>
      <c r="B57" s="10">
        <f>(B26)-(B56)</f>
        <v>464877</v>
      </c>
      <c r="C57" s="10">
        <f>(C26)-(C56)</f>
        <v>-32233</v>
      </c>
      <c r="D57" s="10">
        <f>(D26)-(D56)</f>
        <v>-49393</v>
      </c>
      <c r="E57" s="10">
        <f>(E26)-(E56)</f>
        <v>-17893</v>
      </c>
      <c r="F57" s="10">
        <f>(F26)-(F56)</f>
        <v>-39093</v>
      </c>
      <c r="G57" s="10">
        <f>(G26)-(G56)</f>
        <v>-37493</v>
      </c>
      <c r="H57" s="10">
        <f>(H26)-(H56)</f>
        <v>-43243</v>
      </c>
      <c r="I57" s="10">
        <f>(I26)-(I56)</f>
        <v>-45193</v>
      </c>
      <c r="J57" s="10">
        <f>(J26)-(J56)</f>
        <v>-43593</v>
      </c>
      <c r="K57" s="10">
        <f>(K26)-(K56)</f>
        <v>-32643</v>
      </c>
      <c r="L57" s="10">
        <f>(L26)-(L56)</f>
        <v>-44093</v>
      </c>
      <c r="M57" s="10">
        <f>(M26)-(M56)</f>
        <v>69907</v>
      </c>
      <c r="N57" s="11">
        <v>122642</v>
      </c>
    </row>
    <row r="58" spans="1:14" x14ac:dyDescent="0.25">
      <c r="A58" s="17" t="s">
        <v>51</v>
      </c>
      <c r="B58" s="18">
        <f>194914.4</f>
        <v>194914.4</v>
      </c>
      <c r="C58" s="18">
        <f>0</f>
        <v>0</v>
      </c>
      <c r="D58" s="18">
        <f>0</f>
        <v>0</v>
      </c>
      <c r="E58" s="18">
        <f>0</f>
        <v>0</v>
      </c>
      <c r="F58" s="18">
        <f>0</f>
        <v>0</v>
      </c>
      <c r="G58" s="18">
        <f>0</f>
        <v>0</v>
      </c>
      <c r="H58" s="18">
        <f>0</f>
        <v>0</v>
      </c>
      <c r="I58" s="18">
        <f>0</f>
        <v>0</v>
      </c>
      <c r="J58" s="18">
        <f>0</f>
        <v>0</v>
      </c>
      <c r="K58" s="18">
        <f>0</f>
        <v>0</v>
      </c>
      <c r="L58" s="18">
        <f>0</f>
        <v>0</v>
      </c>
      <c r="M58" s="18">
        <f>0</f>
        <v>0</v>
      </c>
      <c r="N58" s="18">
        <f>(((((((((((B58)+(C58))+(D58))+(E58))+(F58))+(G58))+(H58))+(I58))+(J58))+(K58))+(L58))+(M58)</f>
        <v>194914.4</v>
      </c>
    </row>
    <row r="59" spans="1:14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2" spans="1:14" x14ac:dyDescent="0.25">
      <c r="A62" s="22" t="s">
        <v>52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</sheetData>
  <mergeCells count="4">
    <mergeCell ref="A62:N62"/>
    <mergeCell ref="A1:N1"/>
    <mergeCell ref="A2:N2"/>
    <mergeCell ref="A3:N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cp:lastPrinted>2020-11-17T16:36:58Z</cp:lastPrinted>
  <dcterms:created xsi:type="dcterms:W3CDTF">2020-11-17T16:22:51Z</dcterms:created>
  <dcterms:modified xsi:type="dcterms:W3CDTF">2021-01-26T20:59:34Z</dcterms:modified>
</cp:coreProperties>
</file>